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ager\Documents\"/>
    </mc:Choice>
  </mc:AlternateContent>
  <xr:revisionPtr revIDLastSave="0" documentId="8_{79DC5899-9665-4B9B-890E-C82E5E90A95E}" xr6:coauthVersionLast="47" xr6:coauthVersionMax="47" xr10:uidLastSave="{00000000-0000-0000-0000-000000000000}"/>
  <bookViews>
    <workbookView xWindow="-120" yWindow="-120" windowWidth="29040" windowHeight="15720" xr2:uid="{6C0CF5B1-FC43-4868-A00B-46671ABAC552}"/>
  </bookViews>
  <sheets>
    <sheet name="Sheet1" sheetId="1" r:id="rId1"/>
  </sheets>
  <definedNames>
    <definedName name="_xlnm.Print_Area" localSheetId="0">Sheet1!$B$1:$K$45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2" i="1"/>
  <c r="I13" i="1"/>
  <c r="J21" i="1"/>
  <c r="I17" i="1"/>
  <c r="I29" i="1"/>
  <c r="I25" i="1"/>
  <c r="I42" i="1" s="1"/>
  <c r="F42" i="1" l="1"/>
  <c r="J42" i="1"/>
  <c r="I11" i="1" l="1"/>
  <c r="I21" i="1" l="1"/>
  <c r="H38" i="1" l="1"/>
  <c r="F38" i="1" s="1"/>
  <c r="H29" i="1"/>
  <c r="F29" i="1" s="1"/>
  <c r="H36" i="1"/>
  <c r="F36" i="1" s="1"/>
  <c r="H27" i="1"/>
  <c r="F27" i="1" s="1"/>
  <c r="H26" i="1"/>
  <c r="H28" i="1"/>
  <c r="F28" i="1" s="1"/>
  <c r="H31" i="1"/>
  <c r="F31" i="1" s="1"/>
  <c r="H34" i="1"/>
  <c r="F34" i="1" s="1"/>
  <c r="H25" i="1"/>
  <c r="H37" i="1"/>
  <c r="F37" i="1" s="1"/>
  <c r="H33" i="1"/>
  <c r="F33" i="1" s="1"/>
  <c r="H32" i="1"/>
  <c r="F32" i="1" s="1"/>
  <c r="H35" i="1"/>
  <c r="F35" i="1" s="1"/>
  <c r="H30" i="1"/>
  <c r="F30" i="1" s="1"/>
  <c r="H40" i="1"/>
  <c r="F25" i="1" l="1"/>
  <c r="H42" i="1"/>
  <c r="F26" i="1"/>
</calcChain>
</file>

<file path=xl/sharedStrings.xml><?xml version="1.0" encoding="utf-8"?>
<sst xmlns="http://schemas.openxmlformats.org/spreadsheetml/2006/main" count="46" uniqueCount="45">
  <si>
    <t>Trailer Estates Park &amp; Recreation District</t>
  </si>
  <si>
    <t>INCOME</t>
  </si>
  <si>
    <t>Amount</t>
  </si>
  <si>
    <t>LOTS</t>
  </si>
  <si>
    <t>Early Payment Discounts</t>
  </si>
  <si>
    <t>Uniform Collection Fee</t>
  </si>
  <si>
    <t>TOTAL INCOME</t>
  </si>
  <si>
    <t>EXPENDITURES</t>
  </si>
  <si>
    <t>Per Month</t>
  </si>
  <si>
    <t>CABLE TV / INTERNET</t>
  </si>
  <si>
    <t>PAYROLL EXPENSE</t>
  </si>
  <si>
    <t>INSURANCE</t>
  </si>
  <si>
    <t>TRASH REMOVAL</t>
  </si>
  <si>
    <t>UTILITIES</t>
  </si>
  <si>
    <t>MAINTENANCE</t>
  </si>
  <si>
    <t>OFFICE EXPENSE/ACCTG</t>
  </si>
  <si>
    <t>LEGAL EXPENSE</t>
  </si>
  <si>
    <t>TECHNOLOGY</t>
  </si>
  <si>
    <t>HEALTH &amp; WELFARE</t>
  </si>
  <si>
    <t>CAPITAL EXPENSE</t>
  </si>
  <si>
    <t>CONTINGENCIES</t>
  </si>
  <si>
    <t>TOTAL EXPENDITURES</t>
  </si>
  <si>
    <t>INCOME FROM MARINA SLIPS</t>
  </si>
  <si>
    <t>INCOME FROM STORAGE LOT RENTALS</t>
  </si>
  <si>
    <t>INCOME FROM FACILITY LEASES</t>
  </si>
  <si>
    <t>INCOME FROM OFFICE FUNCTIONS</t>
  </si>
  <si>
    <t>INCOME FROM RECREATION/HEALTH WELFARE</t>
  </si>
  <si>
    <t>% of Budget</t>
  </si>
  <si>
    <t>ASSESSMENT</t>
  </si>
  <si>
    <t>1903 69th Ave West Bradenton, FL 34207</t>
  </si>
  <si>
    <t>RECREATION (Seasonal)</t>
  </si>
  <si>
    <t>RECREATION (Summer)</t>
  </si>
  <si>
    <t>Operating &amp; Maintenance Budget includes TV/Internet and Curbside Trash Pickup</t>
  </si>
  <si>
    <t>SPECIAL ASSESSMENT - MARINA</t>
  </si>
  <si>
    <t>DEBT SVC SP MARINA</t>
  </si>
  <si>
    <t>CONTRIB TO RESERVES</t>
  </si>
  <si>
    <t>NET OPERATING ASSESSMENT INCOME</t>
  </si>
  <si>
    <t>October 1, 2026 - September 30, 2027</t>
  </si>
  <si>
    <t>2026-2027 Proposed</t>
  </si>
  <si>
    <t>2025-2026      Adopted</t>
  </si>
  <si>
    <t>2025-2026         Adopted</t>
  </si>
  <si>
    <t>DEBT SVC SPEC MARINA</t>
  </si>
  <si>
    <t>Revenue</t>
  </si>
  <si>
    <t>Expense</t>
  </si>
  <si>
    <t>2026-2027  Budget &amp;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</si>
</sst>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000000"/>
      <name val="Arial"/>
      <family val="2"/>
    </font>
    <font>
      <b/>
      <sz val="13"/>
      <color theme="1"/>
      <name val="Arial"/>
      <family val="2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13" xfId="0" applyFont="1" applyBorder="1" applyAlignment="1">
      <alignment horizontal="center"/>
    </xf>
    <xf numFmtId="0" fontId="0" fillId="2" borderId="14" xfId="0" applyFill="1" applyBorder="1"/>
    <xf numFmtId="44" fontId="2" fillId="0" borderId="13" xfId="1" applyFont="1" applyBorder="1"/>
    <xf numFmtId="0" fontId="0" fillId="2" borderId="16" xfId="0" applyFill="1" applyBorder="1"/>
    <xf numFmtId="0" fontId="3" fillId="0" borderId="17" xfId="0" applyFont="1" applyBorder="1"/>
    <xf numFmtId="0" fontId="6" fillId="0" borderId="15" xfId="0" applyFont="1" applyBorder="1"/>
    <xf numFmtId="0" fontId="6" fillId="0" borderId="11" xfId="0" applyFont="1" applyBorder="1"/>
    <xf numFmtId="0" fontId="6" fillId="0" borderId="12" xfId="0" applyFont="1" applyBorder="1"/>
    <xf numFmtId="10" fontId="2" fillId="0" borderId="13" xfId="2" applyNumberFormat="1" applyFont="1" applyBorder="1"/>
    <xf numFmtId="0" fontId="3" fillId="0" borderId="13" xfId="0" applyFont="1" applyBorder="1"/>
    <xf numFmtId="0" fontId="3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10" fontId="2" fillId="0" borderId="14" xfId="2" applyNumberFormat="1" applyFont="1" applyBorder="1"/>
    <xf numFmtId="0" fontId="0" fillId="2" borderId="22" xfId="0" applyFill="1" applyBorder="1"/>
    <xf numFmtId="0" fontId="3" fillId="0" borderId="14" xfId="0" applyFont="1" applyBorder="1"/>
    <xf numFmtId="0" fontId="3" fillId="2" borderId="1" xfId="0" applyFont="1" applyFill="1" applyBorder="1"/>
    <xf numFmtId="0" fontId="3" fillId="2" borderId="6" xfId="0" applyFont="1" applyFill="1" applyBorder="1"/>
    <xf numFmtId="44" fontId="6" fillId="0" borderId="35" xfId="0" applyNumberFormat="1" applyFont="1" applyBorder="1"/>
    <xf numFmtId="165" fontId="2" fillId="0" borderId="35" xfId="2" applyNumberFormat="1" applyFont="1" applyBorder="1" applyAlignment="1">
      <alignment horizontal="center"/>
    </xf>
    <xf numFmtId="0" fontId="3" fillId="2" borderId="31" xfId="0" applyFont="1" applyFill="1" applyBorder="1"/>
    <xf numFmtId="9" fontId="0" fillId="0" borderId="0" xfId="0" applyNumberFormat="1"/>
    <xf numFmtId="0" fontId="3" fillId="2" borderId="25" xfId="0" applyFont="1" applyFill="1" applyBorder="1"/>
    <xf numFmtId="0" fontId="0" fillId="0" borderId="43" xfId="0" applyBorder="1"/>
    <xf numFmtId="164" fontId="0" fillId="0" borderId="0" xfId="0" applyNumberFormat="1"/>
    <xf numFmtId="0" fontId="10" fillId="0" borderId="0" xfId="0" applyFont="1"/>
    <xf numFmtId="49" fontId="8" fillId="0" borderId="32" xfId="0" applyNumberFormat="1" applyFont="1" applyBorder="1" applyAlignment="1">
      <alignment horizontal="left"/>
    </xf>
    <xf numFmtId="49" fontId="8" fillId="0" borderId="33" xfId="0" applyNumberFormat="1" applyFont="1" applyBorder="1" applyAlignment="1">
      <alignment horizontal="left"/>
    </xf>
    <xf numFmtId="49" fontId="8" fillId="0" borderId="34" xfId="0" applyNumberFormat="1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3" xfId="0" applyFont="1" applyBorder="1"/>
    <xf numFmtId="0" fontId="4" fillId="0" borderId="22" xfId="0" applyFont="1" applyBorder="1"/>
    <xf numFmtId="164" fontId="4" fillId="0" borderId="15" xfId="1" applyNumberFormat="1" applyFont="1" applyFill="1" applyBorder="1"/>
    <xf numFmtId="164" fontId="4" fillId="0" borderId="13" xfId="1" applyNumberFormat="1" applyFont="1" applyFill="1" applyBorder="1"/>
    <xf numFmtId="164" fontId="4" fillId="0" borderId="15" xfId="0" applyNumberFormat="1" applyFont="1" applyBorder="1"/>
    <xf numFmtId="164" fontId="4" fillId="0" borderId="13" xfId="0" applyNumberFormat="1" applyFont="1" applyBorder="1"/>
    <xf numFmtId="164" fontId="4" fillId="0" borderId="45" xfId="0" applyNumberFormat="1" applyFont="1" applyBorder="1"/>
    <xf numFmtId="164" fontId="4" fillId="0" borderId="44" xfId="0" applyNumberFormat="1" applyFont="1" applyBorder="1"/>
    <xf numFmtId="164" fontId="4" fillId="0" borderId="35" xfId="1" applyNumberFormat="1" applyFont="1" applyFill="1" applyBorder="1"/>
    <xf numFmtId="164" fontId="4" fillId="0" borderId="31" xfId="1" applyNumberFormat="1" applyFont="1" applyFill="1" applyBorder="1"/>
    <xf numFmtId="164" fontId="4" fillId="0" borderId="0" xfId="1" applyNumberFormat="1" applyFont="1" applyFill="1" applyBorder="1"/>
    <xf numFmtId="164" fontId="4" fillId="0" borderId="20" xfId="0" applyNumberFormat="1" applyFont="1" applyBorder="1"/>
    <xf numFmtId="164" fontId="4" fillId="0" borderId="21" xfId="1" applyNumberFormat="1" applyFont="1" applyFill="1" applyBorder="1"/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49" fontId="8" fillId="0" borderId="32" xfId="0" applyNumberFormat="1" applyFont="1" applyBorder="1" applyAlignment="1">
      <alignment horizontal="left"/>
    </xf>
    <xf numFmtId="49" fontId="8" fillId="0" borderId="33" xfId="0" applyNumberFormat="1" applyFont="1" applyBorder="1" applyAlignment="1">
      <alignment horizontal="left"/>
    </xf>
    <xf numFmtId="49" fontId="8" fillId="0" borderId="34" xfId="0" applyNumberFormat="1" applyFont="1" applyBorder="1" applyAlignment="1">
      <alignment horizontal="left"/>
    </xf>
    <xf numFmtId="0" fontId="3" fillId="0" borderId="26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4" fillId="0" borderId="39" xfId="1" applyNumberFormat="1" applyFont="1" applyFill="1" applyBorder="1" applyAlignment="1">
      <alignment horizontal="center" vertical="center"/>
    </xf>
    <xf numFmtId="164" fontId="4" fillId="0" borderId="25" xfId="1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4" fontId="2" fillId="0" borderId="39" xfId="0" applyNumberFormat="1" applyFont="1" applyBorder="1" applyAlignment="1">
      <alignment horizontal="center" vertical="center"/>
    </xf>
    <xf numFmtId="44" fontId="2" fillId="0" borderId="25" xfId="0" applyNumberFormat="1" applyFont="1" applyBorder="1" applyAlignment="1">
      <alignment horizontal="center" vertical="center"/>
    </xf>
    <xf numFmtId="165" fontId="2" fillId="0" borderId="39" xfId="0" applyNumberFormat="1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8" fillId="0" borderId="28" xfId="0" applyNumberFormat="1" applyFont="1" applyBorder="1" applyAlignment="1">
      <alignment horizontal="left"/>
    </xf>
    <xf numFmtId="49" fontId="8" fillId="0" borderId="29" xfId="0" applyNumberFormat="1" applyFont="1" applyBorder="1" applyAlignment="1">
      <alignment horizontal="left"/>
    </xf>
    <xf numFmtId="49" fontId="8" fillId="0" borderId="30" xfId="0" applyNumberFormat="1" applyFont="1" applyBorder="1" applyAlignment="1">
      <alignment horizontal="left"/>
    </xf>
    <xf numFmtId="49" fontId="8" fillId="0" borderId="32" xfId="0" applyNumberFormat="1" applyFont="1" applyBorder="1" applyAlignment="1">
      <alignment horizontal="left" vertical="center"/>
    </xf>
    <xf numFmtId="49" fontId="8" fillId="0" borderId="33" xfId="0" applyNumberFormat="1" applyFont="1" applyBorder="1" applyAlignment="1">
      <alignment horizontal="left" vertical="center"/>
    </xf>
    <xf numFmtId="49" fontId="8" fillId="0" borderId="34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9D8D1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B0C74-591D-4BA0-9B74-396F1C5C847F}">
  <sheetPr>
    <pageSetUpPr fitToPage="1"/>
  </sheetPr>
  <dimension ref="B1:U68"/>
  <sheetViews>
    <sheetView tabSelected="1" workbookViewId="0">
      <selection activeCell="B1" sqref="B1:K46"/>
    </sheetView>
  </sheetViews>
  <sheetFormatPr defaultRowHeight="15" x14ac:dyDescent="0.25"/>
  <cols>
    <col min="1" max="1" width="1.7109375" customWidth="1"/>
    <col min="5" max="5" width="9.140625" customWidth="1"/>
    <col min="6" max="6" width="16.42578125" customWidth="1"/>
    <col min="7" max="7" width="2.28515625" customWidth="1"/>
    <col min="8" max="8" width="11.28515625" customWidth="1"/>
    <col min="9" max="9" width="18.85546875" customWidth="1"/>
    <col min="10" max="10" width="23.42578125" customWidth="1"/>
    <col min="11" max="11" width="13.140625" hidden="1" customWidth="1"/>
    <col min="12" max="12" width="1.85546875" style="25" customWidth="1"/>
    <col min="13" max="13" width="27.42578125" customWidth="1"/>
  </cols>
  <sheetData>
    <row r="1" spans="2:12" ht="16.5" x14ac:dyDescent="0.25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/>
    </row>
    <row r="2" spans="2:12" ht="16.5" x14ac:dyDescent="0.25">
      <c r="B2" s="77" t="s">
        <v>29</v>
      </c>
      <c r="C2" s="77"/>
      <c r="D2" s="77"/>
      <c r="E2" s="77"/>
      <c r="F2" s="77"/>
      <c r="G2" s="77"/>
      <c r="H2" s="77"/>
      <c r="I2" s="77"/>
      <c r="J2" s="77"/>
      <c r="K2" s="77"/>
      <c r="L2"/>
    </row>
    <row r="3" spans="2:12" ht="6.75" customHeight="1" x14ac:dyDescent="0.3">
      <c r="B3" s="27"/>
      <c r="C3" s="27"/>
      <c r="D3" s="27"/>
      <c r="E3" s="27"/>
      <c r="F3" s="27"/>
      <c r="G3" s="27"/>
      <c r="H3" s="27"/>
      <c r="I3" s="27"/>
      <c r="J3" s="27"/>
      <c r="K3" s="27"/>
      <c r="L3"/>
    </row>
    <row r="4" spans="2:12" ht="16.5" x14ac:dyDescent="0.25">
      <c r="B4" s="77" t="s">
        <v>44</v>
      </c>
      <c r="C4" s="77"/>
      <c r="D4" s="77"/>
      <c r="E4" s="77"/>
      <c r="F4" s="77"/>
      <c r="G4" s="77"/>
      <c r="H4" s="77"/>
      <c r="I4" s="77"/>
      <c r="J4" s="77"/>
      <c r="K4" s="77"/>
      <c r="L4"/>
    </row>
    <row r="5" spans="2:12" ht="16.5" x14ac:dyDescent="0.25">
      <c r="B5" s="77" t="s">
        <v>32</v>
      </c>
      <c r="C5" s="77"/>
      <c r="D5" s="77"/>
      <c r="E5" s="77"/>
      <c r="F5" s="77"/>
      <c r="G5" s="77"/>
      <c r="H5" s="77"/>
      <c r="I5" s="77"/>
      <c r="J5" s="77"/>
      <c r="K5" s="77"/>
      <c r="L5"/>
    </row>
    <row r="6" spans="2:12" ht="17.25" thickBot="1" x14ac:dyDescent="0.3">
      <c r="B6" s="77" t="s">
        <v>37</v>
      </c>
      <c r="C6" s="77"/>
      <c r="D6" s="77"/>
      <c r="E6" s="77"/>
      <c r="F6" s="77"/>
      <c r="G6" s="77"/>
      <c r="H6" s="77"/>
      <c r="I6" s="77"/>
      <c r="J6" s="77"/>
      <c r="K6" s="77"/>
      <c r="L6"/>
    </row>
    <row r="7" spans="2:12" ht="15.75" customHeight="1" thickTop="1" x14ac:dyDescent="0.25">
      <c r="B7" s="58" t="s">
        <v>1</v>
      </c>
      <c r="C7" s="59"/>
      <c r="D7" s="59"/>
      <c r="E7" s="59"/>
      <c r="F7" s="59"/>
      <c r="G7" s="59"/>
      <c r="H7" s="66"/>
      <c r="I7" s="70" t="s">
        <v>38</v>
      </c>
      <c r="J7" s="64" t="s">
        <v>39</v>
      </c>
    </row>
    <row r="8" spans="2:12" ht="15" customHeight="1" x14ac:dyDescent="0.25">
      <c r="B8" s="67"/>
      <c r="C8" s="68"/>
      <c r="D8" s="68"/>
      <c r="E8" s="68"/>
      <c r="F8" s="68"/>
      <c r="G8" s="68"/>
      <c r="H8" s="69"/>
      <c r="I8" s="71"/>
      <c r="J8" s="65"/>
    </row>
    <row r="9" spans="2:12" ht="15" customHeight="1" thickBot="1" x14ac:dyDescent="0.3">
      <c r="B9" s="67"/>
      <c r="C9" s="68"/>
      <c r="D9" s="68"/>
      <c r="E9" s="68"/>
      <c r="F9" s="68"/>
      <c r="G9" s="68"/>
      <c r="H9" s="69"/>
      <c r="I9" s="71"/>
      <c r="J9" s="65"/>
    </row>
    <row r="10" spans="2:12" ht="18.75" thickBot="1" x14ac:dyDescent="0.3">
      <c r="B10" s="72"/>
      <c r="C10" s="73"/>
      <c r="D10" s="73"/>
      <c r="E10" s="74"/>
      <c r="F10" s="1" t="s">
        <v>2</v>
      </c>
      <c r="G10" s="2"/>
      <c r="H10" s="1" t="s">
        <v>3</v>
      </c>
      <c r="I10" s="33"/>
      <c r="J10" s="34"/>
    </row>
    <row r="11" spans="2:12" ht="18.75" thickBot="1" x14ac:dyDescent="0.3">
      <c r="B11" s="46" t="s">
        <v>28</v>
      </c>
      <c r="C11" s="47"/>
      <c r="D11" s="47"/>
      <c r="E11" s="48"/>
      <c r="F11" s="3">
        <v>1512</v>
      </c>
      <c r="G11" s="4"/>
      <c r="H11" s="1">
        <v>1479</v>
      </c>
      <c r="I11" s="35">
        <f>F11*H11</f>
        <v>2236248</v>
      </c>
      <c r="J11" s="36">
        <v>2137916.9808</v>
      </c>
    </row>
    <row r="12" spans="2:12" ht="18.75" thickBot="1" x14ac:dyDescent="0.3">
      <c r="B12" s="5"/>
      <c r="C12" s="6" t="s">
        <v>4</v>
      </c>
      <c r="D12" s="7"/>
      <c r="E12" s="8"/>
      <c r="F12" s="9">
        <v>3.7499999999999999E-2</v>
      </c>
      <c r="G12" s="4"/>
      <c r="H12" s="10"/>
      <c r="I12" s="35">
        <f>-I11*F12</f>
        <v>-83859.3</v>
      </c>
      <c r="J12" s="36">
        <v>-80171.886780000001</v>
      </c>
    </row>
    <row r="13" spans="2:12" ht="18.75" thickBot="1" x14ac:dyDescent="0.3">
      <c r="B13" s="11"/>
      <c r="C13" s="12" t="s">
        <v>5</v>
      </c>
      <c r="D13" s="13"/>
      <c r="E13" s="14"/>
      <c r="F13" s="15">
        <v>0.03</v>
      </c>
      <c r="G13" s="16"/>
      <c r="H13" s="17"/>
      <c r="I13" s="35">
        <f>-I11*0.03</f>
        <v>-67087.44</v>
      </c>
      <c r="J13" s="36">
        <v>-64137.509423999996</v>
      </c>
    </row>
    <row r="14" spans="2:12" ht="18.75" thickBot="1" x14ac:dyDescent="0.3">
      <c r="B14" s="46" t="s">
        <v>36</v>
      </c>
      <c r="C14" s="47"/>
      <c r="D14" s="47"/>
      <c r="E14" s="47"/>
      <c r="F14" s="47"/>
      <c r="G14" s="47"/>
      <c r="H14" s="48"/>
      <c r="I14" s="37">
        <f>SUM(I11:I13)</f>
        <v>2085301.2600000002</v>
      </c>
      <c r="J14" s="36">
        <v>1993607.5845959999</v>
      </c>
    </row>
    <row r="15" spans="2:12" ht="18.75" thickBot="1" x14ac:dyDescent="0.3">
      <c r="B15" s="46" t="s">
        <v>25</v>
      </c>
      <c r="C15" s="47"/>
      <c r="D15" s="47"/>
      <c r="E15" s="47"/>
      <c r="F15" s="47"/>
      <c r="G15" s="47"/>
      <c r="H15" s="48"/>
      <c r="I15" s="37">
        <v>59000</v>
      </c>
      <c r="J15" s="36">
        <v>45000</v>
      </c>
    </row>
    <row r="16" spans="2:12" ht="18.75" thickBot="1" x14ac:dyDescent="0.3">
      <c r="B16" s="46" t="s">
        <v>22</v>
      </c>
      <c r="C16" s="47"/>
      <c r="D16" s="47"/>
      <c r="E16" s="47"/>
      <c r="F16" s="47"/>
      <c r="G16" s="47"/>
      <c r="H16" s="48"/>
      <c r="I16" s="37">
        <v>107500</v>
      </c>
      <c r="J16" s="36">
        <v>112569.45000000001</v>
      </c>
    </row>
    <row r="17" spans="2:21" ht="18.75" thickBot="1" x14ac:dyDescent="0.3">
      <c r="B17" s="46" t="s">
        <v>23</v>
      </c>
      <c r="C17" s="47"/>
      <c r="D17" s="47"/>
      <c r="E17" s="47"/>
      <c r="F17" s="47"/>
      <c r="G17" s="47"/>
      <c r="H17" s="48"/>
      <c r="I17" s="37">
        <f>121095*1.033</f>
        <v>125091.13499999999</v>
      </c>
      <c r="J17" s="36">
        <v>100491.3</v>
      </c>
    </row>
    <row r="18" spans="2:21" ht="18.75" thickBot="1" x14ac:dyDescent="0.3">
      <c r="B18" s="46" t="s">
        <v>24</v>
      </c>
      <c r="C18" s="47"/>
      <c r="D18" s="47"/>
      <c r="E18" s="47"/>
      <c r="F18" s="47"/>
      <c r="G18" s="47"/>
      <c r="H18" s="48"/>
      <c r="I18" s="37">
        <v>63000</v>
      </c>
      <c r="J18" s="36">
        <v>61950</v>
      </c>
    </row>
    <row r="19" spans="2:21" ht="18.75" thickBot="1" x14ac:dyDescent="0.3">
      <c r="B19" s="46" t="s">
        <v>26</v>
      </c>
      <c r="C19" s="47"/>
      <c r="D19" s="47"/>
      <c r="E19" s="47"/>
      <c r="F19" s="47"/>
      <c r="G19" s="47"/>
      <c r="H19" s="48"/>
      <c r="I19" s="38">
        <v>23000</v>
      </c>
      <c r="J19" s="36">
        <v>23000</v>
      </c>
    </row>
    <row r="20" spans="2:21" ht="15.75" thickBot="1" x14ac:dyDescent="0.3"/>
    <row r="21" spans="2:21" ht="18.75" thickBot="1" x14ac:dyDescent="0.3">
      <c r="B21" s="49" t="s">
        <v>6</v>
      </c>
      <c r="C21" s="50"/>
      <c r="D21" s="50"/>
      <c r="E21" s="50"/>
      <c r="F21" s="50"/>
      <c r="G21" s="50"/>
      <c r="H21" s="51"/>
      <c r="I21" s="39">
        <f>SUM(I14:I19)</f>
        <v>2462892.395</v>
      </c>
      <c r="J21" s="40">
        <f>+J14+J15+J16+J17+J18+J19</f>
        <v>2336618.3345959997</v>
      </c>
    </row>
    <row r="22" spans="2:21" ht="16.5" thickTop="1" thickBot="1" x14ac:dyDescent="0.3">
      <c r="B22" s="55"/>
      <c r="C22" s="55"/>
      <c r="D22" s="55"/>
      <c r="E22" s="55"/>
      <c r="F22" s="55"/>
      <c r="G22" s="55"/>
      <c r="H22" s="55"/>
      <c r="I22" s="55"/>
      <c r="J22" s="55"/>
      <c r="L22"/>
      <c r="M22" s="90"/>
      <c r="N22" s="90"/>
      <c r="O22" s="90"/>
      <c r="P22" s="90"/>
      <c r="Q22" s="90"/>
      <c r="R22" s="90"/>
      <c r="S22" s="90"/>
      <c r="T22" s="90"/>
      <c r="U22" s="90"/>
    </row>
    <row r="23" spans="2:21" ht="15.75" customHeight="1" thickTop="1" x14ac:dyDescent="0.25">
      <c r="B23" s="58" t="s">
        <v>7</v>
      </c>
      <c r="C23" s="59"/>
      <c r="D23" s="59"/>
      <c r="E23" s="60"/>
      <c r="F23" s="75" t="s">
        <v>8</v>
      </c>
      <c r="G23" s="18"/>
      <c r="H23" s="75" t="s">
        <v>27</v>
      </c>
      <c r="I23" s="56" t="s">
        <v>38</v>
      </c>
      <c r="J23" s="56" t="s">
        <v>40</v>
      </c>
    </row>
    <row r="24" spans="2:21" x14ac:dyDescent="0.25">
      <c r="B24" s="61"/>
      <c r="C24" s="62"/>
      <c r="D24" s="62"/>
      <c r="E24" s="63"/>
      <c r="F24" s="76"/>
      <c r="G24" s="19"/>
      <c r="H24" s="76"/>
      <c r="I24" s="57"/>
      <c r="J24" s="57"/>
    </row>
    <row r="25" spans="2:21" ht="18" x14ac:dyDescent="0.25">
      <c r="B25" s="52" t="s">
        <v>9</v>
      </c>
      <c r="C25" s="53"/>
      <c r="D25" s="53"/>
      <c r="E25" s="54"/>
      <c r="F25" s="20">
        <f>+F42*H25</f>
        <v>36.543446622117933</v>
      </c>
      <c r="G25" s="19"/>
      <c r="H25" s="21">
        <f>+I25/I42</f>
        <v>0.2900273541437931</v>
      </c>
      <c r="I25" s="41">
        <f>693501*1.03</f>
        <v>714306.03</v>
      </c>
      <c r="J25" s="41">
        <v>693501.06</v>
      </c>
    </row>
    <row r="26" spans="2:21" ht="18" x14ac:dyDescent="0.25">
      <c r="B26" s="52" t="s">
        <v>10</v>
      </c>
      <c r="C26" s="53"/>
      <c r="D26" s="53"/>
      <c r="E26" s="54"/>
      <c r="F26" s="20">
        <f>+F42*H26</f>
        <v>34.653362155439773</v>
      </c>
      <c r="G26" s="22"/>
      <c r="H26" s="21">
        <f>+I26/I42</f>
        <v>0.2750266837733315</v>
      </c>
      <c r="I26" s="41">
        <v>677361</v>
      </c>
      <c r="J26" s="41">
        <v>696329</v>
      </c>
    </row>
    <row r="27" spans="2:21" ht="18" x14ac:dyDescent="0.25">
      <c r="B27" s="91" t="s">
        <v>11</v>
      </c>
      <c r="C27" s="92"/>
      <c r="D27" s="92"/>
      <c r="E27" s="93"/>
      <c r="F27" s="20">
        <f>+F42*H27</f>
        <v>8.1854992313852772</v>
      </c>
      <c r="G27" s="19"/>
      <c r="H27" s="21">
        <f>+I27/I42</f>
        <v>6.4964279614168868E-2</v>
      </c>
      <c r="I27" s="42">
        <v>160000</v>
      </c>
      <c r="J27" s="41">
        <v>175000</v>
      </c>
    </row>
    <row r="28" spans="2:21" ht="18" x14ac:dyDescent="0.25">
      <c r="B28" s="94" t="s">
        <v>12</v>
      </c>
      <c r="C28" s="95"/>
      <c r="D28" s="95"/>
      <c r="E28" s="96"/>
      <c r="F28" s="20">
        <f>+F42*H28</f>
        <v>14.529261135708868</v>
      </c>
      <c r="G28" s="19"/>
      <c r="H28" s="21">
        <f>+I28/I42</f>
        <v>0.11531159631514974</v>
      </c>
      <c r="I28" s="41">
        <v>284000</v>
      </c>
      <c r="J28" s="41">
        <v>172537.5</v>
      </c>
      <c r="K28" s="23"/>
    </row>
    <row r="29" spans="2:21" ht="18" x14ac:dyDescent="0.25">
      <c r="B29" s="52" t="s">
        <v>13</v>
      </c>
      <c r="C29" s="53"/>
      <c r="D29" s="53"/>
      <c r="E29" s="54"/>
      <c r="F29" s="20">
        <f>+F42*H29</f>
        <v>6.7333353924303125</v>
      </c>
      <c r="G29" s="19"/>
      <c r="H29" s="21">
        <f>+I29/I42</f>
        <v>5.3439169781192959E-2</v>
      </c>
      <c r="I29" s="41">
        <f>124165*1.06</f>
        <v>131614.9</v>
      </c>
      <c r="J29" s="41">
        <v>124164.94</v>
      </c>
      <c r="K29" s="23"/>
    </row>
    <row r="30" spans="2:21" ht="18" x14ac:dyDescent="0.25">
      <c r="B30" s="52" t="s">
        <v>14</v>
      </c>
      <c r="C30" s="53"/>
      <c r="D30" s="53"/>
      <c r="E30" s="54"/>
      <c r="F30" s="20">
        <f>+F42*H30</f>
        <v>7.6630597429421128</v>
      </c>
      <c r="G30" s="19"/>
      <c r="H30" s="21">
        <f>+I30/I42</f>
        <v>6.0817934467794543E-2</v>
      </c>
      <c r="I30" s="41">
        <v>149788</v>
      </c>
      <c r="J30" s="41">
        <v>127758</v>
      </c>
      <c r="K30" s="23"/>
    </row>
    <row r="31" spans="2:21" ht="18" x14ac:dyDescent="0.25">
      <c r="B31" s="52" t="s">
        <v>15</v>
      </c>
      <c r="C31" s="53"/>
      <c r="D31" s="53"/>
      <c r="E31" s="54"/>
      <c r="F31" s="20">
        <f>+F42*H31</f>
        <v>5.0913805219216428</v>
      </c>
      <c r="G31" s="19"/>
      <c r="H31" s="21">
        <f>+I31/I42</f>
        <v>4.0407781920013035E-2</v>
      </c>
      <c r="I31" s="41">
        <v>99520</v>
      </c>
      <c r="J31" s="41">
        <v>99520</v>
      </c>
      <c r="K31" s="23"/>
    </row>
    <row r="32" spans="2:21" ht="18" x14ac:dyDescent="0.25">
      <c r="B32" s="52" t="s">
        <v>16</v>
      </c>
      <c r="C32" s="53"/>
      <c r="D32" s="53"/>
      <c r="E32" s="54"/>
      <c r="F32" s="20">
        <f>+F42*H32</f>
        <v>2.4133921296335563</v>
      </c>
      <c r="G32" s="19"/>
      <c r="H32" s="21">
        <f>+I32/I42</f>
        <v>1.9153905790742512E-2</v>
      </c>
      <c r="I32" s="41">
        <v>47174</v>
      </c>
      <c r="J32" s="41">
        <v>47174</v>
      </c>
      <c r="K32" s="23"/>
    </row>
    <row r="33" spans="2:13" ht="18" x14ac:dyDescent="0.25">
      <c r="B33" s="52" t="s">
        <v>30</v>
      </c>
      <c r="C33" s="53"/>
      <c r="D33" s="53"/>
      <c r="E33" s="54"/>
      <c r="F33" s="20">
        <f>+F42*H33</f>
        <v>1.7905779568655293</v>
      </c>
      <c r="G33" s="19"/>
      <c r="H33" s="21">
        <f>+I33/I42</f>
        <v>1.4210936165599439E-2</v>
      </c>
      <c r="I33" s="41">
        <v>35000</v>
      </c>
      <c r="J33" s="41">
        <v>30000</v>
      </c>
      <c r="K33" s="23"/>
      <c r="M33" s="26"/>
    </row>
    <row r="34" spans="2:13" ht="18" x14ac:dyDescent="0.25">
      <c r="B34" s="52" t="s">
        <v>31</v>
      </c>
      <c r="C34" s="53"/>
      <c r="D34" s="53"/>
      <c r="E34" s="54"/>
      <c r="F34" s="20">
        <f>+F42*H34</f>
        <v>0.66507181255005376</v>
      </c>
      <c r="G34" s="19"/>
      <c r="H34" s="21">
        <f>+I34/I42</f>
        <v>5.2783477186512202E-3</v>
      </c>
      <c r="I34" s="41">
        <v>13000</v>
      </c>
      <c r="J34" s="41">
        <v>13000</v>
      </c>
      <c r="K34" s="23"/>
      <c r="M34" s="26"/>
    </row>
    <row r="35" spans="2:13" ht="18" x14ac:dyDescent="0.25">
      <c r="B35" s="52" t="s">
        <v>17</v>
      </c>
      <c r="C35" s="53"/>
      <c r="D35" s="53"/>
      <c r="E35" s="54"/>
      <c r="F35" s="20">
        <f>+F42*H35</f>
        <v>1.0975731281883734</v>
      </c>
      <c r="G35" s="19"/>
      <c r="H35" s="21">
        <f>+I35/I42</f>
        <v>8.7108978427648687E-3</v>
      </c>
      <c r="I35" s="41">
        <v>21454</v>
      </c>
      <c r="J35" s="41">
        <v>16741</v>
      </c>
      <c r="K35" s="23"/>
    </row>
    <row r="36" spans="2:13" ht="18" x14ac:dyDescent="0.25">
      <c r="B36" s="52" t="s">
        <v>18</v>
      </c>
      <c r="C36" s="53"/>
      <c r="D36" s="53"/>
      <c r="E36" s="54"/>
      <c r="F36" s="20">
        <f>+F42*H36</f>
        <v>0.23021716588271091</v>
      </c>
      <c r="G36" s="19"/>
      <c r="H36" s="21">
        <f>+I36/I42</f>
        <v>1.8271203641484993E-3</v>
      </c>
      <c r="I36" s="41">
        <v>4500</v>
      </c>
      <c r="J36" s="41">
        <v>4500</v>
      </c>
      <c r="K36" s="23"/>
    </row>
    <row r="37" spans="2:13" ht="18" x14ac:dyDescent="0.25">
      <c r="B37" s="52" t="s">
        <v>19</v>
      </c>
      <c r="C37" s="53"/>
      <c r="D37" s="53"/>
      <c r="E37" s="54"/>
      <c r="F37" s="20">
        <f>+F42*H37</f>
        <v>5.1159370196157976</v>
      </c>
      <c r="G37" s="19"/>
      <c r="H37" s="21">
        <f>+I37/I42</f>
        <v>4.0602674758855539E-2</v>
      </c>
      <c r="I37" s="41">
        <v>100000</v>
      </c>
      <c r="J37" s="41">
        <v>25000</v>
      </c>
    </row>
    <row r="38" spans="2:13" ht="18" x14ac:dyDescent="0.25">
      <c r="B38" s="28" t="s">
        <v>35</v>
      </c>
      <c r="C38" s="29"/>
      <c r="D38" s="29"/>
      <c r="E38" s="30"/>
      <c r="F38" s="20">
        <f>+F43*H38+0.81</f>
        <v>0.81</v>
      </c>
      <c r="G38" s="19"/>
      <c r="H38" s="21">
        <f>+I38/I42</f>
        <v>1.0150668689713885E-2</v>
      </c>
      <c r="I38" s="41">
        <v>25000</v>
      </c>
      <c r="J38" s="41">
        <v>50000</v>
      </c>
    </row>
    <row r="39" spans="2:13" ht="18" x14ac:dyDescent="0.25">
      <c r="B39" s="28" t="s">
        <v>41</v>
      </c>
      <c r="C39" s="29"/>
      <c r="D39" s="29"/>
      <c r="E39" s="30"/>
      <c r="F39" s="20"/>
      <c r="G39" s="19"/>
      <c r="H39" s="21"/>
      <c r="I39" s="41">
        <v>0</v>
      </c>
      <c r="J39" s="41">
        <v>60892</v>
      </c>
    </row>
    <row r="40" spans="2:13" ht="18" x14ac:dyDescent="0.25">
      <c r="B40" s="52" t="s">
        <v>20</v>
      </c>
      <c r="C40" s="53"/>
      <c r="D40" s="53"/>
      <c r="E40" s="54"/>
      <c r="F40" s="20">
        <v>0.02</v>
      </c>
      <c r="G40" s="19"/>
      <c r="H40" s="21">
        <f>+I40/I42</f>
        <v>7.0648654080408642E-5</v>
      </c>
      <c r="I40" s="43">
        <v>174</v>
      </c>
      <c r="J40" s="41">
        <v>500</v>
      </c>
    </row>
    <row r="42" spans="2:13" ht="15.75" customHeight="1" x14ac:dyDescent="0.25">
      <c r="B42" s="80" t="s">
        <v>21</v>
      </c>
      <c r="C42" s="81"/>
      <c r="D42" s="81"/>
      <c r="E42" s="82"/>
      <c r="F42" s="86">
        <f>+F11/12</f>
        <v>126</v>
      </c>
      <c r="G42" s="19"/>
      <c r="H42" s="88">
        <f>SUM(H25:H40)</f>
        <v>1.0000000000000002</v>
      </c>
      <c r="I42" s="78">
        <f>SUM(I25:I40)</f>
        <v>2462891.9299999997</v>
      </c>
      <c r="J42" s="78">
        <f>SUM(J25:J40)</f>
        <v>2336617.5</v>
      </c>
    </row>
    <row r="43" spans="2:13" ht="16.5" customHeight="1" thickBot="1" x14ac:dyDescent="0.3">
      <c r="B43" s="83"/>
      <c r="C43" s="84"/>
      <c r="D43" s="84"/>
      <c r="E43" s="85"/>
      <c r="F43" s="87"/>
      <c r="G43" s="24"/>
      <c r="H43" s="89"/>
      <c r="I43" s="79"/>
      <c r="J43" s="79"/>
      <c r="L43"/>
    </row>
    <row r="44" spans="2:13" ht="16.5" thickTop="1" thickBot="1" x14ac:dyDescent="0.3">
      <c r="L44"/>
    </row>
    <row r="45" spans="2:13" ht="18.75" thickBot="1" x14ac:dyDescent="0.3">
      <c r="B45" s="31" t="s">
        <v>33</v>
      </c>
      <c r="C45" s="32"/>
      <c r="D45" s="32"/>
      <c r="E45" s="32"/>
      <c r="F45" s="32"/>
      <c r="G45" s="32" t="s">
        <v>42</v>
      </c>
      <c r="H45" s="32"/>
      <c r="I45" s="44">
        <v>65481.4</v>
      </c>
      <c r="J45" s="45">
        <v>65481.4</v>
      </c>
    </row>
    <row r="46" spans="2:13" ht="18" x14ac:dyDescent="0.25">
      <c r="B46" s="28" t="s">
        <v>34</v>
      </c>
      <c r="C46" s="29"/>
      <c r="D46" s="30"/>
      <c r="E46" s="20"/>
      <c r="F46" s="20"/>
      <c r="G46" s="32" t="s">
        <v>43</v>
      </c>
      <c r="H46" s="21"/>
      <c r="I46" s="41">
        <v>60892</v>
      </c>
      <c r="J46" s="41">
        <v>60892</v>
      </c>
    </row>
    <row r="47" spans="2:13" x14ac:dyDescent="0.25">
      <c r="L47"/>
    </row>
    <row r="48" spans="2:13" x14ac:dyDescent="0.25">
      <c r="L48"/>
    </row>
    <row r="49" spans="12:12" x14ac:dyDescent="0.25">
      <c r="L49"/>
    </row>
    <row r="50" spans="12:12" x14ac:dyDescent="0.25">
      <c r="L50"/>
    </row>
    <row r="51" spans="12:12" x14ac:dyDescent="0.25">
      <c r="L51"/>
    </row>
    <row r="52" spans="12:12" x14ac:dyDescent="0.25">
      <c r="L52"/>
    </row>
    <row r="53" spans="12:12" x14ac:dyDescent="0.25">
      <c r="L53"/>
    </row>
    <row r="54" spans="12:12" x14ac:dyDescent="0.25">
      <c r="L54"/>
    </row>
    <row r="55" spans="12:12" x14ac:dyDescent="0.25">
      <c r="L55"/>
    </row>
    <row r="56" spans="12:12" x14ac:dyDescent="0.25">
      <c r="L56"/>
    </row>
    <row r="57" spans="12:12" x14ac:dyDescent="0.25">
      <c r="L57"/>
    </row>
    <row r="58" spans="12:12" x14ac:dyDescent="0.25">
      <c r="L58"/>
    </row>
    <row r="59" spans="12:12" x14ac:dyDescent="0.25">
      <c r="L59"/>
    </row>
    <row r="60" spans="12:12" x14ac:dyDescent="0.25">
      <c r="L60"/>
    </row>
    <row r="61" spans="12:12" x14ac:dyDescent="0.25">
      <c r="L61"/>
    </row>
    <row r="62" spans="12:12" x14ac:dyDescent="0.25">
      <c r="L62"/>
    </row>
    <row r="63" spans="12:12" x14ac:dyDescent="0.25">
      <c r="L63"/>
    </row>
    <row r="64" spans="12:12" x14ac:dyDescent="0.25">
      <c r="L64"/>
    </row>
    <row r="65" spans="12:12" x14ac:dyDescent="0.25">
      <c r="L65"/>
    </row>
    <row r="66" spans="12:12" x14ac:dyDescent="0.25">
      <c r="L66"/>
    </row>
    <row r="67" spans="12:12" x14ac:dyDescent="0.25">
      <c r="L67"/>
    </row>
    <row r="68" spans="12:12" x14ac:dyDescent="0.25">
      <c r="L68"/>
    </row>
  </sheetData>
  <mergeCells count="43">
    <mergeCell ref="M22:U22"/>
    <mergeCell ref="B33:E33"/>
    <mergeCell ref="B35:E35"/>
    <mergeCell ref="B36:E36"/>
    <mergeCell ref="B37:E37"/>
    <mergeCell ref="B27:E27"/>
    <mergeCell ref="B28:E28"/>
    <mergeCell ref="B34:E34"/>
    <mergeCell ref="J42:J43"/>
    <mergeCell ref="B40:E40"/>
    <mergeCell ref="B42:E43"/>
    <mergeCell ref="F42:F43"/>
    <mergeCell ref="H42:H43"/>
    <mergeCell ref="I42:I43"/>
    <mergeCell ref="B1:K1"/>
    <mergeCell ref="B2:K2"/>
    <mergeCell ref="B4:K4"/>
    <mergeCell ref="B5:K5"/>
    <mergeCell ref="B6:K6"/>
    <mergeCell ref="J7:J9"/>
    <mergeCell ref="B29:E29"/>
    <mergeCell ref="B30:E30"/>
    <mergeCell ref="B31:E31"/>
    <mergeCell ref="B32:E32"/>
    <mergeCell ref="B7:H9"/>
    <mergeCell ref="I7:I9"/>
    <mergeCell ref="B10:E10"/>
    <mergeCell ref="B18:H18"/>
    <mergeCell ref="B11:E11"/>
    <mergeCell ref="B14:H14"/>
    <mergeCell ref="B15:H15"/>
    <mergeCell ref="F23:F24"/>
    <mergeCell ref="H23:H24"/>
    <mergeCell ref="I23:I24"/>
    <mergeCell ref="B25:E25"/>
    <mergeCell ref="B16:H16"/>
    <mergeCell ref="B17:H17"/>
    <mergeCell ref="B21:H21"/>
    <mergeCell ref="B19:H19"/>
    <mergeCell ref="B26:E26"/>
    <mergeCell ref="B22:J22"/>
    <mergeCell ref="J23:J24"/>
    <mergeCell ref="B23:E24"/>
  </mergeCells>
  <pageMargins left="0.25" right="0.25" top="0.75" bottom="0.75" header="0.3" footer="0.3"/>
  <pageSetup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Manager</cp:lastModifiedBy>
  <cp:lastPrinted>2026-04-08T11:25:55Z</cp:lastPrinted>
  <dcterms:created xsi:type="dcterms:W3CDTF">2024-02-28T13:10:02Z</dcterms:created>
  <dcterms:modified xsi:type="dcterms:W3CDTF">2026-04-08T11:26:45Z</dcterms:modified>
</cp:coreProperties>
</file>